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lmir\Desktop\"/>
    </mc:Choice>
  </mc:AlternateContent>
  <xr:revisionPtr revIDLastSave="0" documentId="13_ncr:1_{01EF4269-8893-472C-953F-30D4438E8E89}" xr6:coauthVersionLast="45" xr6:coauthVersionMax="45" xr10:uidLastSave="{00000000-0000-0000-0000-000000000000}"/>
  <bookViews>
    <workbookView xWindow="-108" yWindow="-108" windowWidth="23256" windowHeight="12576" tabRatio="765" xr2:uid="{00000000-000D-0000-FFFF-FFFF00000000}"/>
  </bookViews>
  <sheets>
    <sheet name="2º SEMESTRE" sheetId="5" r:id="rId1"/>
  </sheets>
  <definedNames>
    <definedName name="_xlnm.Print_Area" localSheetId="0">'2º SEMESTRE'!$A$1:$V$40</definedName>
    <definedName name="_xlnm.Print_Titles" localSheetId="0">'2º SEMESTRE'!$12:$13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5" l="1"/>
  <c r="F27" i="5"/>
  <c r="F26" i="5"/>
  <c r="F25" i="5"/>
  <c r="F24" i="5"/>
  <c r="F18" i="5"/>
  <c r="R31" i="5" l="1"/>
  <c r="R29" i="5" l="1"/>
  <c r="S26" i="5" l="1"/>
  <c r="R26" i="5"/>
  <c r="T26" i="5"/>
  <c r="U26" i="5"/>
  <c r="R37" i="5"/>
  <c r="S37" i="5"/>
  <c r="T37" i="5"/>
  <c r="U37" i="5"/>
  <c r="R40" i="5"/>
  <c r="S40" i="5"/>
  <c r="T40" i="5"/>
  <c r="U40" i="5"/>
  <c r="R36" i="5" l="1"/>
  <c r="U36" i="5"/>
  <c r="T36" i="5"/>
  <c r="R32" i="5"/>
  <c r="T29" i="5"/>
  <c r="S29" i="5"/>
  <c r="U29" i="5"/>
  <c r="R15" i="5"/>
  <c r="R14" i="5"/>
  <c r="S28" i="5" l="1"/>
  <c r="R28" i="5"/>
  <c r="T28" i="5"/>
  <c r="U28" i="5"/>
  <c r="S27" i="5"/>
  <c r="R27" i="5"/>
  <c r="T27" i="5"/>
  <c r="U27" i="5"/>
  <c r="R25" i="5"/>
  <c r="S25" i="5"/>
  <c r="T25" i="5"/>
  <c r="U25" i="5"/>
  <c r="S24" i="5"/>
  <c r="R18" i="5"/>
  <c r="S18" i="5"/>
  <c r="S15" i="5"/>
  <c r="U14" i="5"/>
  <c r="T14" i="5"/>
  <c r="S14" i="5"/>
  <c r="S34" i="5" l="1"/>
  <c r="R34" i="5"/>
  <c r="T34" i="5"/>
  <c r="U34" i="5"/>
  <c r="S35" i="5"/>
  <c r="R35" i="5"/>
  <c r="T35" i="5"/>
  <c r="U35" i="5"/>
  <c r="S36" i="5" l="1"/>
  <c r="O14" i="5" l="1"/>
</calcChain>
</file>

<file path=xl/sharedStrings.xml><?xml version="1.0" encoding="utf-8"?>
<sst xmlns="http://schemas.openxmlformats.org/spreadsheetml/2006/main" count="277" uniqueCount="189">
  <si>
    <t>MAPA DEMONSTRATIVO DE OBRAS E SERVIÇOS DE ENGENHARIA</t>
  </si>
  <si>
    <t>_______________________________________________</t>
  </si>
  <si>
    <t xml:space="preserve">UNIDADE ORÇAMENTÁRIA: </t>
  </si>
  <si>
    <t>MODALIDADE/Nº LICITAÇÃO</t>
  </si>
  <si>
    <t>IDENTIFICAÇÃO DA OBRA, SERVIÇO OU AQUISIÇÃO</t>
  </si>
  <si>
    <t>CONVÊNIO</t>
  </si>
  <si>
    <t>CONTRATADO</t>
  </si>
  <si>
    <t>CONTRATO</t>
  </si>
  <si>
    <t>ADITIVO</t>
  </si>
  <si>
    <t>REAJUSTE 
(R$)</t>
  </si>
  <si>
    <t>EXECUÇÃO</t>
  </si>
  <si>
    <t>VALOR PAGO ACUMULADO NA OBRA OU SERVIÇO
 (R$)</t>
  </si>
  <si>
    <t>SITUAÇÃO</t>
  </si>
  <si>
    <t>Nº/Ano</t>
  </si>
  <si>
    <t>CONCEDENTE</t>
  </si>
  <si>
    <t>REPASSE 
(R$)</t>
  </si>
  <si>
    <t>CONTRAPARTIDA (R$)</t>
  </si>
  <si>
    <t>CNPJ/CPF</t>
  </si>
  <si>
    <t>RAZÃO
 SOCIAL</t>
  </si>
  <si>
    <t>DATA INÍCIO</t>
  </si>
  <si>
    <t>PRAZO</t>
  </si>
  <si>
    <t>VALOR CONTRATADO (R$)</t>
  </si>
  <si>
    <t>PRAZO ADITADO</t>
  </si>
  <si>
    <t>VALOR ADITADO ACUMULADO</t>
  </si>
  <si>
    <t>NATUREZA DA DESPESA</t>
  </si>
  <si>
    <t>VALOR MEDIDO ACUMULADO (R$)</t>
  </si>
  <si>
    <t>VALOR PAGO ACUMULADO NO PERÍODO (R$)</t>
  </si>
  <si>
    <t>VALOR PAGO ACUMULADO NO EXERCÍCIO (R$)</t>
  </si>
  <si>
    <t>EM ANDAMENTO</t>
  </si>
  <si>
    <t>3.3.90.39.00</t>
  </si>
  <si>
    <t>4.4.90.51.00</t>
  </si>
  <si>
    <t>* NÃO FOI ENCONTRADO O DOCUMENTO NECESSÁRIO PARA PRESTAR TAL INFORMAÇÃO.</t>
  </si>
  <si>
    <t>DATA CONCLUSÃO/PARALIZAÇÃO</t>
  </si>
  <si>
    <t>90 DIAS</t>
  </si>
  <si>
    <t>12 MESES</t>
  </si>
  <si>
    <t>Responsável pelo preenchimento</t>
  </si>
  <si>
    <t>PREFEITURA MUNICIPAL DE GRAVATÁ</t>
  </si>
  <si>
    <t>SECRETARIA DE INFRAESTRUTURA, MOBILIDADE E CONTROLE URBANO</t>
  </si>
  <si>
    <t>Secretário de Infraestrutura, Mobilidade e Controle Urbano</t>
  </si>
  <si>
    <t>Responsável pela Unidade e Ordenador de Despesa</t>
  </si>
  <si>
    <t>9 MESES</t>
  </si>
  <si>
    <t>CONCLUÍDA</t>
  </si>
  <si>
    <t xml:space="preserve"> 09.558.134/0001-05</t>
  </si>
  <si>
    <t>VIA AMBIENTAL ENG E SERVIÇOS S/A</t>
  </si>
  <si>
    <t>014/2018</t>
  </si>
  <si>
    <t>CONTRATAÇÃO DE EMPRESA DE ENGENHARIA PARA MANUTENÇÃO DAS VIAS PÚBLICAS EM PARALELEPÍPEDOS GRANÍTICOS, PASSEIOS E ESPAÇOS PÚBLICOS NO MUNICÍPIO DE GRAVATÁ/PE</t>
  </si>
  <si>
    <t>03.954.069/0001-42</t>
  </si>
  <si>
    <t>072/2018</t>
  </si>
  <si>
    <t>09.047.935/0001-06</t>
  </si>
  <si>
    <t>A3T CONSTRUÇÃO E INCORPORAÇÃO LTDA</t>
  </si>
  <si>
    <t>CONTRATAÇÃO DE EMPRESA (S) DE ENGENHARIA PARA EXECUTAR OS SERVIÇOS DE CONSTRUÇÃO DE 1 ESPAÇO EDUCATIVO URBANO DE 12 SALAS DE AULA, CONFORME MEMORIAL DESCRITIVO DO FNDE E PREFEITURA DE GRAVATÁ(PRADO)</t>
  </si>
  <si>
    <t>CC010/2019</t>
  </si>
  <si>
    <t>09.053.050/0001-01</t>
  </si>
  <si>
    <t>ANDRADE PONTES ENGENHARIA E COMERCIO LTDA</t>
  </si>
  <si>
    <t>CC005/2019</t>
  </si>
  <si>
    <t>CC004/2019</t>
  </si>
  <si>
    <t>CONTRATAÇÃO DE EMPRESA (S) DE ENGENHARIA PARA EXECUTAR OS SERVIÇOS DE CONSTRUÇÃO DE 1 QUADRA ESCOLAR COBERTA COM VESTIÁRIO, CONFORME MEMORIAL DESCRITIVO DO FNDE E PREFEITURA DE GRAVATÁ(RUSSINHA)</t>
  </si>
  <si>
    <t>CONTRATAÇÃO DE EMPRESA (S) DE ENGENHARIA PARA EXECUTAR OS SERVIÇOS DE CONSTRUÇÃO DE 1 QUADRA ESCOLAR COBERTA COM VESTIÁRIO, CONFORME MEMORIAL DESCRITIVO DO FNDE E PREFEITURA DE GRAVATÁ(URUÇU)</t>
  </si>
  <si>
    <t>TIMES ENGENHARIA LTDA</t>
  </si>
  <si>
    <t xml:space="preserve">11.569.027/0001-6 </t>
  </si>
  <si>
    <t>CONTRATAÇÃO DE EMPRESA (S) DE ENGENHARIA PARA EXECUTAR OS SERVIÇOS DE CONSTRUÇÃO DE 1 QUADRA ESCOLAR COBERTA COM VESTIÁRIO, CONFORME MEMORIAL DESCRITIVO DO FNDE E PREFEITURA DE GRAVATÁ(AVENCAS)</t>
  </si>
  <si>
    <t>CC006/2019</t>
  </si>
  <si>
    <t>CONTRATAÇÃO DE EMPRESA (S) DE ENGENHARIA PARA EXECUTAR OS SERVIÇOS DE CONSTRUÇÃO DE 1 QUADRA ESCOLAR COBERTA COM VESTIÁRIO, CONFORME MEMORIAL DESCRITIVO DO FNDE E PREFEITURA DE GRAVATÁ(MANDACARU)</t>
  </si>
  <si>
    <t>TP003/2019</t>
  </si>
  <si>
    <t>ESPERANÇA CONSTRUÇÕES, ALUGUEL DE MÁQUINAS E EMPREENDIMENTOS EIRELI</t>
  </si>
  <si>
    <t>33.315.408/0001-01</t>
  </si>
  <si>
    <t>CONTRATAÇÃO DE EMPRESA DE ENGENHARIA ESPECIALIZADA PARA REFORMA E ADEQUAÇÃO DO SERVIÇO DE ATENDIMENTO MÓVEL DE URGÊNCIA (SAMU), LOCALIZADAS NA AV. 15 DE NOVEMBRO, S/N˚, NOSSA SRª DAS GRAÇAS, DO MUNICÍPIO DE GRAVATÁ/PE</t>
  </si>
  <si>
    <t>MACRO CONSTRUTORA EIRELI EPP</t>
  </si>
  <si>
    <t>04.737.308/0001-75</t>
  </si>
  <si>
    <t>TP001/2019</t>
  </si>
  <si>
    <t>CONTRATAÇÃO DE EMPRESA ESPECIALIZADA PARA A EXECUÇÃO DOS SERVIÇOS DE CONSTRUÇÃO DA ACADEMIA DA SAÚDE, LOCALIZADA NA RUA MARIA ALENCAR LIMA DOS SANTOS, S/Nº, ÁREA VERDE DO MUNICÍPIO DE GRAVATÁ-PE</t>
  </si>
  <si>
    <t>TP004/2019</t>
  </si>
  <si>
    <t>TP009/2019</t>
  </si>
  <si>
    <t>CONCRETEX GOLD PARK CONSTRUCOES DE EDIFICIOS EIRELI</t>
  </si>
  <si>
    <t>23.153.740/0001-63</t>
  </si>
  <si>
    <t>CONTRATAÇÃO DE EMPRESA ESPECIALIZADA PARA REFORMA DA QUADRA CHUCRE MUSSA ZAZA, S/N, CENTRO, MUNÍCIPIO DE GRAVATÁ/PE</t>
  </si>
  <si>
    <t>CONTRATAÇÃO DE EMPRESA DE ENGENHARIA ESPECIALIZADA PARA REFORMA E ADEQUAÇÃO DAS UNIDADES DE SAÚDE – MÉDIA E ALTA COMPLEXIDADE (MAC) E DAS UNIDADES DE SAÚDE – ATENÇÃO BÁSICA (ATB), LOCALIZADAS NO MUNICÍPIO DE GRAVATÁ/PE, CONFORME PROJETO BÁSICO E PLANILHAS ORÇAMENTÁRIAS EM ANEXO.</t>
  </si>
  <si>
    <t>NE CONSTRUÇÕES E SERVIÇOS DE OBRAS CIVIS EIRELI</t>
  </si>
  <si>
    <t>39.511.690/0001-70</t>
  </si>
  <si>
    <t>EUCLIDES GOMES DA SILVA FILHO</t>
  </si>
  <si>
    <t>CPF: 035.544.573-53</t>
  </si>
  <si>
    <t>TP008/2019</t>
  </si>
  <si>
    <t>CONTRATAÇÃO DE EMPRESA ESPECIALIZADA EM OBRAS DE ENGENHARIA PARA REFORMA DE 17 (DEZESETE) ESCOLAS MUNICIPAIS - LOTE l ZONA URBANA</t>
  </si>
  <si>
    <r>
      <t>UNIDADE:</t>
    </r>
    <r>
      <rPr>
        <sz val="12"/>
        <color theme="1"/>
        <rFont val="Arial"/>
        <family val="2"/>
      </rPr>
      <t xml:space="preserve"> SECRETARIA DE INFRAESTRTURA, MOBILIDADE E CONTROLE URBANO</t>
    </r>
  </si>
  <si>
    <t>ANA PAULA REMÍGIO</t>
  </si>
  <si>
    <t>CPF: 387.297.094-15</t>
  </si>
  <si>
    <t>Secretária Exec. de Infraestrutura</t>
  </si>
  <si>
    <t>CC001/2017</t>
  </si>
  <si>
    <t>CC005/2017</t>
  </si>
  <si>
    <t>SERVIÇO DE GESTÃO DE RESÍDUOS SÓLIDOS ATRAVÉS DA LIMPEZA URBANA, COLETA, TRANSPORTE E OPERACIONALIZAÇÃO DO ATERRO SANITÁRIO</t>
  </si>
  <si>
    <t>CONTRATAÇÃO DE EMPRESA (S) ESPECIALIZADA DE ENGENHARIA CIVIL PARA IMPLANTAÇÃO E PAVIMENTAÇÃO DA RUA VALDEMAR DE OLIVEIRA; PONTE COM 60,0M DE VÃO SOBRE O RIO IPOJUCA; IMPLANTAÇÃO E PAVIMENTAÇÃO EM CBU’Q DA TRAVESSA ADOLFO POROCA LOCALIZADAS NO MUNICÍPIO DE GRAVATÁ/PE– RADIAL SUL - ETAPA I</t>
  </si>
  <si>
    <t>30 DIAS</t>
  </si>
  <si>
    <t>109/2019</t>
  </si>
  <si>
    <t>006/2020</t>
  </si>
  <si>
    <t>110/2019</t>
  </si>
  <si>
    <t>004/2020</t>
  </si>
  <si>
    <t>113/2019</t>
  </si>
  <si>
    <t>086/2019</t>
  </si>
  <si>
    <t>029A/2019</t>
  </si>
  <si>
    <t>074/2019</t>
  </si>
  <si>
    <t>115/2019</t>
  </si>
  <si>
    <t>073/2019</t>
  </si>
  <si>
    <t>CC011/2019</t>
  </si>
  <si>
    <r>
      <t>EXERCÍCIO:</t>
    </r>
    <r>
      <rPr>
        <sz val="12"/>
        <color theme="1"/>
        <rFont val="Arial"/>
        <family val="2"/>
      </rPr>
      <t xml:space="preserve"> 2020</t>
    </r>
  </si>
  <si>
    <t>CONTRATAÇÃO DE EMPRESA ESPECIALIZADA EM OBRAS DE ENGENHARIA PARA REFORMA DE 04 (QUATRO) ESCOLAS MUNICIPAIS, LOCALIZADAS NO MUNICÍPIO DE GRAVATÁ</t>
  </si>
  <si>
    <t>CV001/2020</t>
  </si>
  <si>
    <t>016/2020</t>
  </si>
  <si>
    <t>849.055/2017</t>
  </si>
  <si>
    <t>MINISTÉRIO DO DESENVOLVIMENTO REGIONAL</t>
  </si>
  <si>
    <t>CONTRATAÇÃO DE EMPRESA DE ENGENHARIA ESPECIALIZADA PARA AS REFORMAS E ADEQUAÇÕES DO BANHEIRO PÚBLICO MUNICIPAL, LOCALIZADO NA T SANTO AMARO, 64B, CENTRO; MUSEU MEMORIAL DE GRAVATÁ, LOCALIZADO NA RUA TENENTE CLETO CAMPELO, S/N, CENTRO; DA SEDE DA PREFEITURA MUNICIPAL, LOCALIZADO NA RUA TENENTE CLETO CAMPELO, 268, CENTRO; E DA SECRETARIA DE INFRAESTRUTURA, LOCALIZADA NA RUA MAURÍCIO DE NASSAU, 87, CENTRO, SITUADAS NO MUNICÍPIO DE GRAVATÁ/PE, CONFORME PROJETO BÁSICO E PLANILHAS ORÇAMENTÁRIAS</t>
  </si>
  <si>
    <t>23.078.648/0001-86</t>
  </si>
  <si>
    <t>FORMATO CONSTRUÇÕES E PRESTADORA DE SERVIÇOS LTDA-ME</t>
  </si>
  <si>
    <t>038/2020</t>
  </si>
  <si>
    <t>TP010/2020</t>
  </si>
  <si>
    <t>CONCIP - CONSTRUÇÃO CIVIL POTIGUAR LTDA - ME</t>
  </si>
  <si>
    <t>4.4.90.51</t>
  </si>
  <si>
    <t>1º Reaj. R$ 376.933,71
2º Reaj. R$ 703.329,72</t>
  </si>
  <si>
    <t>PARALISADA</t>
  </si>
  <si>
    <t>1º TA 12 MESES
2º TA 12 MESES</t>
  </si>
  <si>
    <t>1º TA
2º TA</t>
  </si>
  <si>
    <t>017/2020</t>
  </si>
  <si>
    <t>CC009/2019</t>
  </si>
  <si>
    <t>CONTRATAÇÃO DE EMPRESA (S) DE ENGENHARIA PARA EXECUTAR OS SERVIÇOS DE CONSTRUÇÃO DE 1 ESPAÇO EDUCATIVO URBANO DE 12 SALAS DE AULA, CONFORME MEMORIAL DESCRITIVO DO FNDE E PREFEITURA DE GRAVATÁ(COHAB I)</t>
  </si>
  <si>
    <t xml:space="preserve">17.966.548/0001-93 </t>
  </si>
  <si>
    <t>LMX EMPREENDIMENTOS EIRELI</t>
  </si>
  <si>
    <t>CONTRATAÇÃO</t>
  </si>
  <si>
    <t>CC007/2019</t>
  </si>
  <si>
    <t>CONTRATAÇÃO DE EMPRESA (S) DE ENGENHARIA PARA EXECUTAR OS SERVIÇOS DE CONSTRUÇÃO DE 1 CRECHE PRÉ ESCOLA – TIPO 1, CONFORME MEMORIAL DESCRITIVO DO FNDE E PREFEITURA DE GRAVATÁ(CRUZEIRO)</t>
  </si>
  <si>
    <t>ANDRADE PONTES
ENGENHARIA E COMERCIO LTDA</t>
  </si>
  <si>
    <t>CC008/2019</t>
  </si>
  <si>
    <t>CONTRATAÇÃO DE EMPRESA (S) DE ENGENHARIA PARA EXECUTAR OS SERVIÇOS DE CONSTRUÇÃO DE 1 CRECHE PRÉ ESCOLA – TIPO 1, CONFORME MEMORIAL DESCRITIVO DO FNDE E PREFEITURA DE GRAVATÁ(ALPES)</t>
  </si>
  <si>
    <t>17.966.548/0001/93</t>
  </si>
  <si>
    <t>TP007/2019</t>
  </si>
  <si>
    <t>CONTRATAÇÃO DE EMPRESA DE ENGENHARIA ESPECIALIZADA PARA REFORMA E ADEQUAÇÃO DO 2 E 3 PAVIMENTOS DA EDIFICAÇÃO, LOCALIZADAS NA RUA RUI BARBOSA, 150, CENTRO, GRAVATÁ/PE</t>
  </si>
  <si>
    <t>32.406.653/0001-61</t>
  </si>
  <si>
    <t>METTA SERVIÇOS DE CONSTRUÇÕES EIRELI</t>
  </si>
  <si>
    <t>TP002/2019</t>
  </si>
  <si>
    <t>CONTRATAÇÃO DE EMPRESA DE ENGENHARIA ESPECIALIZADA PARA REFORMA E ADEQUAÇÃO DO HOSPITAL DR. PAULO DA VEIGA PESSOA, LOCALIZADO NA AV. 15 DE NOVEMBRO, S/N, NOSSA Sª DAS GRAÇAS, DO MUNICÍPIO DE GRAVATÁ/PE</t>
  </si>
  <si>
    <t>CONTRATAÇÃO DE EMPRESA ESPECIALIZADA PARA A EXECUÇÃO DE SERVIÇOS DE IMPLANTAÇÃO DE LUMINÁRIAS EM LED NO SISTEMA DE ILUMINAÇÃO PÚBLICA, COM FORNECIMENTO DE MÃO-DE-OBRA, MATERIAIS E EQUIPAMENTOS do Parque de Iluminação Pública do Município Gravatá/PE</t>
  </si>
  <si>
    <t>03.834.750/0001-57</t>
  </si>
  <si>
    <t>EIP SERVIÇOS DE ILUMINAÇÃO LTDA</t>
  </si>
  <si>
    <t>CONTRATAÇÃO DE EMPRESA ESPECIALIZADA EM OBRAS DE ENGENHARIA PARA REFORMA DE 17 (DEZESETE) ESCOLAS MUNICIPAIS - LOTE ll ZONA SUL</t>
  </si>
  <si>
    <t>11.049.806/0001-91</t>
  </si>
  <si>
    <t>CONSTRUTORA PILARTEX EIRELI EPP</t>
  </si>
  <si>
    <t>CONTRATAÇÃO DE EMPRESA ESPECIALIZADA EM OBRAS DE ENGENHARIA PARA REFORMA DE 17 (DEZESETE) ESCOLAS MUNICIPAIS - LOTE lll ZONA NORTE</t>
  </si>
  <si>
    <t>11.049.806/0001-90</t>
  </si>
  <si>
    <t>ALMIR RIBEIRO</t>
  </si>
  <si>
    <t>CPF: 096.116.544-80</t>
  </si>
  <si>
    <t>Aux.de Engenharia da Secretaria de Infraestrutura, Mobilidade e Controle Urbano</t>
  </si>
  <si>
    <t>Responsável pela Unidade</t>
  </si>
  <si>
    <r>
      <t>PERÍODO DE REFERÊNCIA:</t>
    </r>
    <r>
      <rPr>
        <sz val="12"/>
        <color theme="1"/>
        <rFont val="Arial"/>
        <family val="2"/>
      </rPr>
      <t xml:space="preserve"> 2º SEMESTRE</t>
    </r>
  </si>
  <si>
    <t>24.361.671/0001-46</t>
  </si>
  <si>
    <t>VALE DO IPOJUCA CONSTRUTORA EIRELI ME</t>
  </si>
  <si>
    <t>077/2020</t>
  </si>
  <si>
    <t>086/2020</t>
  </si>
  <si>
    <t>CONTRATAÇÃO DE EMPRESA DE ENGENHARIA CIVIL PARA PRESTAÇÃO DOS SERVIÇOS DE IMPLANTAÇÃO DE PAVIMENTAÇÃO EM CBUQ E SINALIZAÇÃO GRÁFICA EM 16 (DEZESSEIS) RUAS E A PERIMETRAL, QUE SURGEM DA NECESSIDADE DA MELHORIA NA MOBILIDADE E FUNCIONALIDADE NO SEGUIMENTO URBANO DO MUNICÍPIO DE GRAVATÁ.</t>
  </si>
  <si>
    <t>CC001/2020</t>
  </si>
  <si>
    <t>037/2020</t>
  </si>
  <si>
    <t>CONSTRUTORA SAM LTDA</t>
  </si>
  <si>
    <t>11.520.665/0001-42</t>
  </si>
  <si>
    <t>CONTÉCNICA CONSULTORIA E PLANEJAMENTO EIRELI</t>
  </si>
  <si>
    <t>10.989.432/0001-20</t>
  </si>
  <si>
    <t>085/2020</t>
  </si>
  <si>
    <t>CC020/2020</t>
  </si>
  <si>
    <t>091/2020</t>
  </si>
  <si>
    <t>60 DIAS</t>
  </si>
  <si>
    <t>TP002/2020</t>
  </si>
  <si>
    <t>CONTRATAÇÃO DE EMPRESA ESPECIALIZADA EM ENGENHARIA CONSULTIVA PARA PRESTAÇÃO DE SERVIÇOS DE APOIO TÉCNICO, COMPREENDENDO ATIVIDADES NAS ÁREAS DE ENGENHARIA E ARQUITETURA INCLUINDO A SUPERVISÃO, GERENCIAMENTO E FISCALIZAÇÃO DE OBRAS E SERVIÇOS DE ENGENHARIA QUE VIRÃO A SER REALIZADAS PELA PREFEITURA MUNICIPAL DE GRAVATÁ NO ESTADO DE PERNAMBUCO</t>
  </si>
  <si>
    <t>CONTRATAÇÃO DE EMPRESA ESPECIALIZADA EM ENGENHARIA CIVIL PARA OS SERVIÇOS DE PAVIMENTAÇÃO EM CBUQ DE 14 (QUATORZE) RUAS, LOCALIZADAS NO MUNICÍPIO DE GRAVATÁ-PE</t>
  </si>
  <si>
    <t>111/2019</t>
  </si>
  <si>
    <t>061/2020</t>
  </si>
  <si>
    <t>CONTRATAÇÃO DE EMPRESA ESPECIALIZADA EM OBRAS DE ENGENHARIA PARA REFORMA DE 27 (VINTE E SETE) ESCOLAS MUNICIPAIS</t>
  </si>
  <si>
    <t>CC024/2020</t>
  </si>
  <si>
    <t>6 MESES</t>
  </si>
  <si>
    <t>4 MESES</t>
  </si>
  <si>
    <t>1º TA 60 DIAS
2º TA 90 DIAS
3º TA 90 DIAS</t>
  </si>
  <si>
    <t>1º TA 30 DIAS</t>
  </si>
  <si>
    <t>1º TA 6 MESES
2º TA 6 MESES</t>
  </si>
  <si>
    <t>201803796/2018</t>
  </si>
  <si>
    <t>Fundo Nacional de Desenvolvimento da Educação -
Ministério da Educação</t>
  </si>
  <si>
    <t>201803794/2018</t>
  </si>
  <si>
    <t>201803639/2018</t>
  </si>
  <si>
    <t>201803875/2018</t>
  </si>
  <si>
    <t>201803795/2018</t>
  </si>
  <si>
    <t>201804800/2018</t>
  </si>
  <si>
    <t>201804802/2018</t>
  </si>
  <si>
    <t>1º TA 90 DIAS
2º TA 90 DIAS
3º TA 90 DIAS</t>
  </si>
  <si>
    <t>1º TA 6 MESES</t>
  </si>
  <si>
    <t>1º TA 3 MESES
2º TA 3 MESES
3º TA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</si>
</sst>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top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17" fillId="0" borderId="1" xfId="0" applyFont="1" applyBorder="1"/>
    <xf numFmtId="0" fontId="17" fillId="0" borderId="1" xfId="0" applyFont="1" applyFill="1" applyBorder="1" applyAlignment="1">
      <alignment horizontal="left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4" xfId="0" quotePrefix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2963333</xdr:colOff>
      <xdr:row>0</xdr:row>
      <xdr:rowOff>0</xdr:rowOff>
    </xdr:from>
    <xdr:to>
      <xdr:col>11</xdr:col>
      <xdr:colOff>879421</xdr:colOff>
      <xdr:row>0</xdr:row>
      <xdr:rowOff>1376403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CB82F88-CB8F-4582-80B2-AB97AF022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1000" y="0"/>
          <a:ext cx="3736921" cy="1376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44"/>
  <sheetViews>
    <sheetView tabSelected="1" zoomScale="40" zoomScaleNormal="40" zoomScaleSheetLayoutView="36" workbookViewId="0">
      <selection activeCell="W29" sqref="W29:X29"/>
    </sheetView>
  </sheetViews>
  <sheetFormatPr defaultColWidth="50.88671875" defaultRowHeight="15" x14ac:dyDescent="0.25"/>
  <cols>
    <col min="1" max="1" width="24.88671875" style="3" customWidth="1"/>
    <col min="2" max="2" width="69.109375" style="9" customWidth="1"/>
    <col min="3" max="3" width="14.6640625" style="3" customWidth="1"/>
    <col min="4" max="4" width="34.6640625" style="3" customWidth="1"/>
    <col min="5" max="5" width="17.6640625" style="3" customWidth="1"/>
    <col min="6" max="6" width="20" style="3" customWidth="1"/>
    <col min="7" max="7" width="21.88671875" style="3" customWidth="1"/>
    <col min="8" max="8" width="47.33203125" style="3" bestFit="1" customWidth="1"/>
    <col min="9" max="9" width="11.6640625" style="3" customWidth="1"/>
    <col min="10" max="10" width="14.33203125" style="3" customWidth="1"/>
    <col min="11" max="11" width="11.77734375" style="3" customWidth="1"/>
    <col min="12" max="12" width="21.88671875" style="3" customWidth="1"/>
    <col min="13" max="13" width="20.44140625" style="3" customWidth="1"/>
    <col min="14" max="14" width="20" style="3" customWidth="1"/>
    <col min="15" max="15" width="21.5546875" style="3" customWidth="1"/>
    <col min="16" max="16" width="24.44140625" style="3" customWidth="1"/>
    <col min="17" max="17" width="16.44140625" style="3" customWidth="1"/>
    <col min="18" max="18" width="20.33203125" style="3" bestFit="1" customWidth="1"/>
    <col min="19" max="20" width="31" style="3" bestFit="1" customWidth="1"/>
    <col min="21" max="21" width="31" style="3" customWidth="1"/>
    <col min="22" max="22" width="22.6640625" style="3" bestFit="1" customWidth="1"/>
    <col min="23" max="23" width="50.88671875" style="3" customWidth="1"/>
    <col min="24" max="16384" width="50.88671875" style="3"/>
  </cols>
  <sheetData>
    <row r="1" spans="1:24" ht="111.6" customHeight="1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4" ht="15.6" x14ac:dyDescent="0.25">
      <c r="A2" s="95" t="s">
        <v>36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4" x14ac:dyDescent="0.25">
      <c r="A3" s="97" t="s">
        <v>37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24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4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4" ht="15.6" x14ac:dyDescent="0.25">
      <c r="A6" s="4" t="s">
        <v>0</v>
      </c>
      <c r="B6" s="5"/>
      <c r="C6" s="4"/>
      <c r="D6" s="4"/>
      <c r="E6" s="4"/>
      <c r="F6" s="4"/>
      <c r="G6" s="6" t="s">
        <v>1</v>
      </c>
      <c r="I6" s="4"/>
      <c r="J6" s="4"/>
      <c r="L6" s="4"/>
      <c r="M6" s="4"/>
      <c r="N6" s="6" t="s">
        <v>1</v>
      </c>
      <c r="P6" s="4"/>
      <c r="Q6" s="4"/>
      <c r="R6" s="4"/>
      <c r="T6" s="61" t="s">
        <v>1</v>
      </c>
      <c r="U6" s="4"/>
      <c r="V6" s="4"/>
    </row>
    <row r="7" spans="1:24" ht="15.6" x14ac:dyDescent="0.25">
      <c r="A7" s="4" t="s">
        <v>83</v>
      </c>
      <c r="B7" s="4"/>
      <c r="C7" s="4"/>
      <c r="D7" s="4"/>
      <c r="E7" s="4"/>
      <c r="F7" s="4"/>
      <c r="G7" s="6" t="s">
        <v>84</v>
      </c>
      <c r="I7" s="7"/>
      <c r="J7" s="7"/>
      <c r="L7" s="7"/>
      <c r="M7" s="7"/>
      <c r="N7" s="2" t="s">
        <v>79</v>
      </c>
      <c r="P7" s="7"/>
      <c r="Q7" s="7"/>
      <c r="R7" s="7"/>
      <c r="T7" s="63" t="s">
        <v>146</v>
      </c>
      <c r="U7" s="7"/>
      <c r="V7" s="7"/>
    </row>
    <row r="8" spans="1:24" ht="15.6" x14ac:dyDescent="0.25">
      <c r="A8" s="4" t="s">
        <v>2</v>
      </c>
      <c r="B8" s="4"/>
      <c r="C8" s="4"/>
      <c r="D8" s="4"/>
      <c r="E8" s="4"/>
      <c r="F8" s="4"/>
      <c r="G8" s="6" t="s">
        <v>85</v>
      </c>
      <c r="I8" s="7"/>
      <c r="J8" s="7"/>
      <c r="L8" s="7"/>
      <c r="M8" s="7"/>
      <c r="N8" s="2" t="s">
        <v>80</v>
      </c>
      <c r="P8" s="7"/>
      <c r="Q8" s="7"/>
      <c r="R8" s="7"/>
      <c r="T8" s="63" t="s">
        <v>147</v>
      </c>
      <c r="U8" s="7"/>
      <c r="V8" s="7"/>
    </row>
    <row r="9" spans="1:24" ht="15.6" x14ac:dyDescent="0.25">
      <c r="A9" s="8" t="s">
        <v>103</v>
      </c>
      <c r="C9" s="7"/>
      <c r="D9" s="7"/>
      <c r="E9" s="7"/>
      <c r="F9" s="7"/>
      <c r="G9" s="2" t="s">
        <v>86</v>
      </c>
      <c r="I9" s="10"/>
      <c r="J9" s="10"/>
      <c r="L9" s="7"/>
      <c r="M9" s="10"/>
      <c r="N9" s="2" t="s">
        <v>38</v>
      </c>
      <c r="P9" s="10"/>
      <c r="Q9" s="7"/>
      <c r="R9" s="7"/>
      <c r="T9" s="63" t="s">
        <v>148</v>
      </c>
      <c r="U9" s="7"/>
      <c r="V9" s="7"/>
    </row>
    <row r="10" spans="1:24" ht="15.6" x14ac:dyDescent="0.25">
      <c r="A10" s="4" t="s">
        <v>150</v>
      </c>
      <c r="B10" s="4"/>
      <c r="C10" s="4"/>
      <c r="D10" s="4"/>
      <c r="E10" s="4"/>
      <c r="F10" s="7"/>
      <c r="G10" s="62" t="s">
        <v>149</v>
      </c>
      <c r="I10" s="7"/>
      <c r="J10" s="7"/>
      <c r="L10" s="7"/>
      <c r="M10" s="7"/>
      <c r="N10" s="11" t="s">
        <v>39</v>
      </c>
      <c r="P10" s="7"/>
      <c r="Q10" s="7"/>
      <c r="R10" s="7"/>
      <c r="T10" s="62" t="s">
        <v>35</v>
      </c>
      <c r="U10" s="7"/>
      <c r="V10" s="7"/>
    </row>
    <row r="11" spans="1:24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4" ht="15.6" x14ac:dyDescent="0.3">
      <c r="A12" s="101" t="s">
        <v>3</v>
      </c>
      <c r="B12" s="99" t="s">
        <v>4</v>
      </c>
      <c r="C12" s="102" t="s">
        <v>5</v>
      </c>
      <c r="D12" s="102"/>
      <c r="E12" s="102"/>
      <c r="F12" s="102"/>
      <c r="G12" s="100" t="s">
        <v>6</v>
      </c>
      <c r="H12" s="100"/>
      <c r="I12" s="100" t="s">
        <v>7</v>
      </c>
      <c r="J12" s="100"/>
      <c r="K12" s="100"/>
      <c r="L12" s="100"/>
      <c r="M12" s="100"/>
      <c r="N12" s="100" t="s">
        <v>8</v>
      </c>
      <c r="O12" s="100"/>
      <c r="P12" s="99" t="s">
        <v>9</v>
      </c>
      <c r="Q12" s="100" t="s">
        <v>10</v>
      </c>
      <c r="R12" s="100"/>
      <c r="S12" s="100"/>
      <c r="T12" s="100"/>
      <c r="U12" s="99" t="s">
        <v>11</v>
      </c>
      <c r="V12" s="99" t="s">
        <v>12</v>
      </c>
    </row>
    <row r="13" spans="1:24" ht="46.8" x14ac:dyDescent="0.25">
      <c r="A13" s="101"/>
      <c r="B13" s="99"/>
      <c r="C13" s="12" t="s">
        <v>13</v>
      </c>
      <c r="D13" s="12" t="s">
        <v>14</v>
      </c>
      <c r="E13" s="13" t="s">
        <v>15</v>
      </c>
      <c r="F13" s="13" t="s">
        <v>16</v>
      </c>
      <c r="G13" s="12" t="s">
        <v>17</v>
      </c>
      <c r="H13" s="13" t="s">
        <v>18</v>
      </c>
      <c r="I13" s="13" t="s">
        <v>13</v>
      </c>
      <c r="J13" s="13" t="s">
        <v>19</v>
      </c>
      <c r="K13" s="13" t="s">
        <v>20</v>
      </c>
      <c r="L13" s="13" t="s">
        <v>21</v>
      </c>
      <c r="M13" s="13" t="s">
        <v>32</v>
      </c>
      <c r="N13" s="13" t="s">
        <v>22</v>
      </c>
      <c r="O13" s="13" t="s">
        <v>23</v>
      </c>
      <c r="P13" s="99"/>
      <c r="Q13" s="13" t="s">
        <v>24</v>
      </c>
      <c r="R13" s="13" t="s">
        <v>25</v>
      </c>
      <c r="S13" s="13" t="s">
        <v>26</v>
      </c>
      <c r="T13" s="13" t="s">
        <v>27</v>
      </c>
      <c r="U13" s="99"/>
      <c r="V13" s="99"/>
    </row>
    <row r="14" spans="1:24" ht="60" x14ac:dyDescent="0.25">
      <c r="A14" s="22" t="s">
        <v>87</v>
      </c>
      <c r="B14" s="15" t="s">
        <v>89</v>
      </c>
      <c r="C14" s="16"/>
      <c r="D14" s="16"/>
      <c r="E14" s="16"/>
      <c r="F14" s="16"/>
      <c r="G14" s="23" t="s">
        <v>42</v>
      </c>
      <c r="H14" s="17" t="s">
        <v>43</v>
      </c>
      <c r="I14" s="16" t="s">
        <v>44</v>
      </c>
      <c r="J14" s="18">
        <v>43130</v>
      </c>
      <c r="K14" s="16" t="s">
        <v>34</v>
      </c>
      <c r="L14" s="19">
        <v>9184429.3100000005</v>
      </c>
      <c r="M14" s="18"/>
      <c r="N14" s="49" t="s">
        <v>118</v>
      </c>
      <c r="O14" s="47">
        <f>53315.76+179829.54</f>
        <v>233145.30000000002</v>
      </c>
      <c r="P14" s="87" t="s">
        <v>116</v>
      </c>
      <c r="Q14" s="16" t="s">
        <v>29</v>
      </c>
      <c r="R14" s="21">
        <f>531192.43+311976.82+179829.54+569620.57+641045.09+100000+147000+637897.32+653567.49+646517.32+631399.59+655394.76</f>
        <v>5705440.9299999997</v>
      </c>
      <c r="S14" s="21">
        <f>179829.54+641045.09+637897.32+653567.49+646517.32+631399.59+655394.76</f>
        <v>4045651.1099999994</v>
      </c>
      <c r="T14" s="21">
        <f>150000+485117.38+45000+85000+30000+40000+183844.7+531192.43+132335.76+360000+311976.82+179829.54+569620.57+641045.09+100000+147000+637897.32+653567.49+646517.32+631399.59+655394.76</f>
        <v>7216738.7700000005</v>
      </c>
      <c r="U14" s="21">
        <f>150000+485117.38+45000+85000+30000+40000+183844.7+531192.43+132335.76+360000+311976.82+179829.54+569620.57+641045.09+100000+147000+637897.32+653567.49+646517.32+631399.59+655394.76</f>
        <v>7216738.7700000005</v>
      </c>
      <c r="V14" s="14" t="s">
        <v>28</v>
      </c>
      <c r="W14" s="74"/>
      <c r="X14" s="28"/>
    </row>
    <row r="15" spans="1:24" ht="60" x14ac:dyDescent="0.25">
      <c r="A15" s="22" t="s">
        <v>88</v>
      </c>
      <c r="B15" s="15" t="s">
        <v>45</v>
      </c>
      <c r="C15" s="16"/>
      <c r="D15" s="16"/>
      <c r="E15" s="16"/>
      <c r="F15" s="16"/>
      <c r="G15" s="23" t="s">
        <v>46</v>
      </c>
      <c r="H15" s="44" t="s">
        <v>114</v>
      </c>
      <c r="I15" s="16" t="s">
        <v>47</v>
      </c>
      <c r="J15" s="18">
        <v>43203</v>
      </c>
      <c r="K15" s="16" t="s">
        <v>34</v>
      </c>
      <c r="L15" s="19">
        <v>1947976.08</v>
      </c>
      <c r="M15" s="18"/>
      <c r="N15" s="49" t="s">
        <v>118</v>
      </c>
      <c r="O15" s="21"/>
      <c r="P15" s="21"/>
      <c r="Q15" s="16" t="s">
        <v>29</v>
      </c>
      <c r="R15" s="21">
        <f>39998.91+75434.57+61063.3+41716.98+60313.18+21667.9+40380+7757.26+27584.23+64514.61+13101.09+68607.44+13400+91829.02+61172.09</f>
        <v>688540.58000000007</v>
      </c>
      <c r="S15" s="21">
        <f>60313.18+21667.9+40380+7757.26+27584.23+64514.61+13101.09+68607.44+13400+91829.02</f>
        <v>409154.73</v>
      </c>
      <c r="T15" s="21">
        <v>701616.92</v>
      </c>
      <c r="U15" s="21">
        <v>701616.92</v>
      </c>
      <c r="V15" s="14" t="s">
        <v>28</v>
      </c>
    </row>
    <row r="16" spans="1:24" s="56" customFormat="1" ht="75" x14ac:dyDescent="0.25">
      <c r="A16" s="51" t="s">
        <v>121</v>
      </c>
      <c r="B16" s="52" t="s">
        <v>122</v>
      </c>
      <c r="C16" s="51"/>
      <c r="D16" s="51"/>
      <c r="E16" s="51"/>
      <c r="F16" s="51"/>
      <c r="G16" s="51" t="s">
        <v>123</v>
      </c>
      <c r="H16" s="53" t="s">
        <v>124</v>
      </c>
      <c r="I16" s="70"/>
      <c r="J16" s="54"/>
      <c r="K16" s="16"/>
      <c r="L16" s="55">
        <v>6445342.2699999996</v>
      </c>
      <c r="M16" s="54"/>
      <c r="N16" s="51"/>
      <c r="O16" s="55"/>
      <c r="P16" s="55"/>
      <c r="Q16" s="51"/>
      <c r="R16" s="55"/>
      <c r="S16" s="55"/>
      <c r="T16" s="55"/>
      <c r="U16" s="55"/>
      <c r="V16" s="51" t="s">
        <v>125</v>
      </c>
    </row>
    <row r="17" spans="1:65" s="60" customFormat="1" ht="75" x14ac:dyDescent="0.25">
      <c r="A17" s="48" t="s">
        <v>126</v>
      </c>
      <c r="B17" s="57" t="s">
        <v>127</v>
      </c>
      <c r="C17" s="88" t="s">
        <v>178</v>
      </c>
      <c r="D17" s="89" t="s">
        <v>179</v>
      </c>
      <c r="E17" s="90">
        <v>2495844.2200000002</v>
      </c>
      <c r="F17" s="90">
        <v>1416467.1</v>
      </c>
      <c r="G17" s="48" t="s">
        <v>52</v>
      </c>
      <c r="H17" s="58" t="s">
        <v>128</v>
      </c>
      <c r="I17" s="68" t="s">
        <v>169</v>
      </c>
      <c r="J17" s="59">
        <v>44057</v>
      </c>
      <c r="K17" s="16" t="s">
        <v>34</v>
      </c>
      <c r="L17" s="46">
        <v>3418089.3</v>
      </c>
      <c r="M17" s="59"/>
      <c r="N17" s="48"/>
      <c r="O17" s="46"/>
      <c r="P17" s="46"/>
      <c r="Q17" s="42" t="s">
        <v>30</v>
      </c>
      <c r="R17" s="46">
        <v>10454.6</v>
      </c>
      <c r="S17" s="46">
        <v>0</v>
      </c>
      <c r="T17" s="46">
        <v>0</v>
      </c>
      <c r="U17" s="46">
        <v>0</v>
      </c>
      <c r="V17" s="14" t="s">
        <v>28</v>
      </c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</row>
    <row r="18" spans="1:65" s="60" customFormat="1" ht="60" x14ac:dyDescent="0.25">
      <c r="A18" s="48" t="s">
        <v>129</v>
      </c>
      <c r="B18" s="57" t="s">
        <v>130</v>
      </c>
      <c r="C18" s="88" t="s">
        <v>180</v>
      </c>
      <c r="D18" s="89" t="s">
        <v>179</v>
      </c>
      <c r="E18" s="90">
        <v>2495844.2200000002</v>
      </c>
      <c r="F18" s="90">
        <f>311133.88+756483.29</f>
        <v>1067617.17</v>
      </c>
      <c r="G18" s="48" t="s">
        <v>131</v>
      </c>
      <c r="H18" s="58" t="s">
        <v>124</v>
      </c>
      <c r="I18" s="70" t="s">
        <v>170</v>
      </c>
      <c r="J18" s="54">
        <v>44048</v>
      </c>
      <c r="K18" s="16" t="s">
        <v>34</v>
      </c>
      <c r="L18" s="46">
        <v>3298683</v>
      </c>
      <c r="M18" s="59"/>
      <c r="N18" s="48"/>
      <c r="O18" s="46"/>
      <c r="P18" s="46"/>
      <c r="Q18" s="42" t="s">
        <v>30</v>
      </c>
      <c r="R18" s="46">
        <f>43774.5+164751.23+3103.33+226690.37+143335.73</f>
        <v>581655.16</v>
      </c>
      <c r="S18" s="46">
        <f>43774.5+164751.23+3103.33+226690.37+143335.73</f>
        <v>581655.16</v>
      </c>
      <c r="T18" s="46">
        <v>581655.16</v>
      </c>
      <c r="U18" s="46">
        <v>581655.16</v>
      </c>
      <c r="V18" s="14" t="s">
        <v>28</v>
      </c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</row>
    <row r="19" spans="1:65" s="60" customFormat="1" ht="60" x14ac:dyDescent="0.25">
      <c r="A19" s="48" t="s">
        <v>132</v>
      </c>
      <c r="B19" s="57" t="s">
        <v>133</v>
      </c>
      <c r="C19" s="88"/>
      <c r="D19" s="88"/>
      <c r="E19" s="90"/>
      <c r="F19" s="90"/>
      <c r="G19" s="48" t="s">
        <v>134</v>
      </c>
      <c r="H19" s="58" t="s">
        <v>135</v>
      </c>
      <c r="I19" s="48"/>
      <c r="J19" s="59"/>
      <c r="K19" s="48"/>
      <c r="L19" s="46">
        <v>143350.37</v>
      </c>
      <c r="M19" s="59"/>
      <c r="N19" s="48"/>
      <c r="O19" s="46"/>
      <c r="P19" s="46"/>
      <c r="Q19" s="48"/>
      <c r="R19" s="46"/>
      <c r="S19" s="46"/>
      <c r="T19" s="46"/>
      <c r="U19" s="46"/>
      <c r="V19" s="51" t="s">
        <v>125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</row>
    <row r="20" spans="1:65" s="60" customFormat="1" ht="75" x14ac:dyDescent="0.25">
      <c r="A20" s="48" t="s">
        <v>136</v>
      </c>
      <c r="B20" s="57" t="s">
        <v>137</v>
      </c>
      <c r="C20" s="88"/>
      <c r="D20" s="88"/>
      <c r="E20" s="90"/>
      <c r="F20" s="90"/>
      <c r="G20" s="48" t="s">
        <v>65</v>
      </c>
      <c r="H20" s="58" t="s">
        <v>64</v>
      </c>
      <c r="I20" s="48"/>
      <c r="J20" s="59"/>
      <c r="K20" s="48"/>
      <c r="L20" s="46">
        <v>793968.43</v>
      </c>
      <c r="M20" s="59"/>
      <c r="N20" s="48"/>
      <c r="O20" s="46"/>
      <c r="P20" s="46"/>
      <c r="Q20" s="48"/>
      <c r="R20" s="46"/>
      <c r="S20" s="46"/>
      <c r="T20" s="46"/>
      <c r="U20" s="46"/>
      <c r="V20" s="51" t="s">
        <v>125</v>
      </c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</row>
    <row r="21" spans="1:65" s="56" customFormat="1" ht="90" x14ac:dyDescent="0.25">
      <c r="A21" s="68" t="s">
        <v>51</v>
      </c>
      <c r="B21" s="57" t="s">
        <v>138</v>
      </c>
      <c r="C21" s="88"/>
      <c r="D21" s="88"/>
      <c r="E21" s="90"/>
      <c r="F21" s="90"/>
      <c r="G21" s="48" t="s">
        <v>139</v>
      </c>
      <c r="H21" s="58" t="s">
        <v>140</v>
      </c>
      <c r="I21" s="69" t="s">
        <v>154</v>
      </c>
      <c r="J21" s="59">
        <v>44125</v>
      </c>
      <c r="K21" s="68" t="s">
        <v>33</v>
      </c>
      <c r="L21" s="46">
        <v>4580000</v>
      </c>
      <c r="M21" s="59"/>
      <c r="N21" s="48"/>
      <c r="O21" s="46"/>
      <c r="P21" s="46"/>
      <c r="Q21" s="16" t="s">
        <v>29</v>
      </c>
      <c r="R21" s="46">
        <v>1597197.45</v>
      </c>
      <c r="S21" s="46">
        <v>1597197.45</v>
      </c>
      <c r="T21" s="46">
        <v>1597197.45</v>
      </c>
      <c r="U21" s="46">
        <v>1597197.45</v>
      </c>
      <c r="V21" s="14" t="s">
        <v>28</v>
      </c>
    </row>
    <row r="22" spans="1:65" s="56" customFormat="1" ht="45" x14ac:dyDescent="0.25">
      <c r="A22" s="48" t="s">
        <v>81</v>
      </c>
      <c r="B22" s="57" t="s">
        <v>141</v>
      </c>
      <c r="C22" s="88"/>
      <c r="D22" s="88"/>
      <c r="E22" s="90"/>
      <c r="F22" s="90"/>
      <c r="G22" s="48" t="s">
        <v>142</v>
      </c>
      <c r="H22" s="58" t="s">
        <v>143</v>
      </c>
      <c r="I22" s="48"/>
      <c r="J22" s="59"/>
      <c r="K22" s="48"/>
      <c r="L22" s="46">
        <v>522739.3</v>
      </c>
      <c r="M22" s="59"/>
      <c r="N22" s="48"/>
      <c r="O22" s="46"/>
      <c r="P22" s="46"/>
      <c r="Q22" s="48"/>
      <c r="R22" s="46"/>
      <c r="S22" s="46"/>
      <c r="T22" s="46"/>
      <c r="U22" s="46"/>
      <c r="V22" s="51" t="s">
        <v>125</v>
      </c>
    </row>
    <row r="23" spans="1:65" s="56" customFormat="1" ht="45" x14ac:dyDescent="0.25">
      <c r="A23" s="48" t="s">
        <v>81</v>
      </c>
      <c r="B23" s="57" t="s">
        <v>144</v>
      </c>
      <c r="C23" s="88"/>
      <c r="D23" s="88"/>
      <c r="E23" s="90"/>
      <c r="F23" s="90"/>
      <c r="G23" s="48" t="s">
        <v>145</v>
      </c>
      <c r="H23" s="58" t="s">
        <v>143</v>
      </c>
      <c r="I23" s="48"/>
      <c r="J23" s="59"/>
      <c r="K23" s="48"/>
      <c r="L23" s="46">
        <v>436369.52</v>
      </c>
      <c r="M23" s="59"/>
      <c r="N23" s="48"/>
      <c r="O23" s="46"/>
      <c r="P23" s="46"/>
      <c r="Q23" s="48"/>
      <c r="R23" s="46"/>
      <c r="S23" s="46"/>
      <c r="T23" s="46"/>
      <c r="U23" s="46"/>
      <c r="V23" s="51" t="s">
        <v>125</v>
      </c>
    </row>
    <row r="24" spans="1:65" s="26" customFormat="1" ht="75" x14ac:dyDescent="0.25">
      <c r="A24" s="14" t="s">
        <v>51</v>
      </c>
      <c r="B24" s="15" t="s">
        <v>50</v>
      </c>
      <c r="C24" s="88" t="s">
        <v>181</v>
      </c>
      <c r="D24" s="89" t="s">
        <v>179</v>
      </c>
      <c r="E24" s="90">
        <v>4022804.26</v>
      </c>
      <c r="F24" s="90">
        <f>680045.67+429615.47</f>
        <v>1109661.1400000001</v>
      </c>
      <c r="G24" s="16" t="s">
        <v>48</v>
      </c>
      <c r="H24" s="17" t="s">
        <v>49</v>
      </c>
      <c r="I24" s="16" t="s">
        <v>96</v>
      </c>
      <c r="J24" s="18">
        <v>43850</v>
      </c>
      <c r="K24" s="16" t="s">
        <v>34</v>
      </c>
      <c r="L24" s="21">
        <v>4296448.6500000004</v>
      </c>
      <c r="M24" s="18"/>
      <c r="N24" s="20"/>
      <c r="O24" s="21"/>
      <c r="P24" s="21"/>
      <c r="Q24" s="42" t="s">
        <v>30</v>
      </c>
      <c r="R24" s="21">
        <v>913167.19</v>
      </c>
      <c r="S24" s="21">
        <f>42913.27+7054.7+36651.62+44864.57+10761.65+18654.69+11815.31+78958.66+17588.55+14772.6+120634.41+66768.78+55395.39+70142.72</f>
        <v>596976.92000000004</v>
      </c>
      <c r="T24" s="21">
        <v>913167.19</v>
      </c>
      <c r="U24" s="21">
        <v>913167.19</v>
      </c>
      <c r="V24" s="24" t="s">
        <v>28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26" customFormat="1" ht="75" x14ac:dyDescent="0.25">
      <c r="A25" s="14" t="s">
        <v>54</v>
      </c>
      <c r="B25" s="15" t="s">
        <v>57</v>
      </c>
      <c r="C25" s="88" t="s">
        <v>182</v>
      </c>
      <c r="D25" s="89" t="s">
        <v>179</v>
      </c>
      <c r="E25" s="90">
        <v>612532.03</v>
      </c>
      <c r="F25" s="90">
        <f>208991.95+135744.23</f>
        <v>344736.18000000005</v>
      </c>
      <c r="G25" s="16" t="s">
        <v>52</v>
      </c>
      <c r="H25" s="17" t="s">
        <v>53</v>
      </c>
      <c r="I25" s="16" t="s">
        <v>92</v>
      </c>
      <c r="J25" s="18">
        <v>43844</v>
      </c>
      <c r="K25" s="16" t="s">
        <v>34</v>
      </c>
      <c r="L25" s="21">
        <v>841980.84</v>
      </c>
      <c r="M25" s="18"/>
      <c r="N25" s="20"/>
      <c r="O25" s="21">
        <v>209265.57</v>
      </c>
      <c r="P25" s="21"/>
      <c r="Q25" s="42" t="s">
        <v>115</v>
      </c>
      <c r="R25" s="39">
        <f>1160.62+52486.56+44029.67+70533.71+8737.89+3168.24+10354.95+6673.05+4720.57+2842.15+108516.79+1917.1+62833.06</f>
        <v>377974.36</v>
      </c>
      <c r="S25" s="39">
        <f>52486.56+70533.71+3168.24+10354.95+6673.05+4720.57</f>
        <v>147937.08000000002</v>
      </c>
      <c r="T25" s="39">
        <f>1160.62+52486.56+44029.67+70533.71+8737.89+3168.24+10354.95+6673.05+4720.57</f>
        <v>201865.26</v>
      </c>
      <c r="U25" s="39">
        <f>1160.62+52486.56+44029.67+70533.71+8737.89+3168.24+10354.95+6673.05+4720.57</f>
        <v>201865.26</v>
      </c>
      <c r="V25" s="24" t="s">
        <v>28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72" customFormat="1" ht="75" x14ac:dyDescent="0.25">
      <c r="A26" s="14" t="s">
        <v>55</v>
      </c>
      <c r="B26" s="27" t="s">
        <v>56</v>
      </c>
      <c r="C26" s="88" t="s">
        <v>183</v>
      </c>
      <c r="D26" s="89" t="s">
        <v>179</v>
      </c>
      <c r="E26" s="90">
        <v>612532.03</v>
      </c>
      <c r="F26" s="90">
        <f>208991.95+111146.45</f>
        <v>320138.40000000002</v>
      </c>
      <c r="G26" s="14" t="s">
        <v>59</v>
      </c>
      <c r="H26" s="22" t="s">
        <v>58</v>
      </c>
      <c r="I26" s="14" t="s">
        <v>93</v>
      </c>
      <c r="J26" s="45">
        <v>43865</v>
      </c>
      <c r="K26" s="14" t="s">
        <v>34</v>
      </c>
      <c r="L26" s="39">
        <v>887724.5</v>
      </c>
      <c r="M26" s="45"/>
      <c r="N26" s="71"/>
      <c r="O26" s="39">
        <v>213832.77</v>
      </c>
      <c r="P26" s="39"/>
      <c r="Q26" s="40" t="s">
        <v>115</v>
      </c>
      <c r="R26" s="39">
        <f>4910.95+86023.72+23867.42+59728.29+1815.24+604.59+18078.14+28550.13+10677.06+83615.92+230264.09</f>
        <v>548135.54999999993</v>
      </c>
      <c r="S26" s="39">
        <f>59728.29+1815.24+604.59+18078.14+28550.13+10677.06+83615.92+230264.09</f>
        <v>433333.45999999996</v>
      </c>
      <c r="T26" s="39">
        <f>4910.95+86023.72+23867.42+59728.29+1815.24+604.59+18078.14+28550.13+10677.06+83615.92+230264.09</f>
        <v>548135.54999999993</v>
      </c>
      <c r="U26" s="39">
        <f>4910.95+86023.72+23867.42+59728.29+1815.24+604.59+18078.14+28550.13+10677.06+83615.92+230264.09</f>
        <v>548135.54999999993</v>
      </c>
      <c r="V26" s="24" t="s">
        <v>28</v>
      </c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</row>
    <row r="27" spans="1:65" s="26" customFormat="1" ht="75" x14ac:dyDescent="0.25">
      <c r="A27" s="14" t="s">
        <v>61</v>
      </c>
      <c r="B27" s="15" t="s">
        <v>60</v>
      </c>
      <c r="C27" s="88" t="s">
        <v>184</v>
      </c>
      <c r="D27" s="89" t="s">
        <v>179</v>
      </c>
      <c r="E27" s="90">
        <v>612532.03</v>
      </c>
      <c r="F27" s="90">
        <f>208991.95+202158.24</f>
        <v>411150.19</v>
      </c>
      <c r="G27" s="16" t="s">
        <v>52</v>
      </c>
      <c r="H27" s="17" t="s">
        <v>53</v>
      </c>
      <c r="I27" s="16" t="s">
        <v>94</v>
      </c>
      <c r="J27" s="18">
        <v>43865</v>
      </c>
      <c r="K27" s="16" t="s">
        <v>34</v>
      </c>
      <c r="L27" s="21">
        <v>900300.65</v>
      </c>
      <c r="M27" s="18"/>
      <c r="N27" s="20"/>
      <c r="O27" s="21"/>
      <c r="P27" s="21"/>
      <c r="Q27" s="42" t="s">
        <v>115</v>
      </c>
      <c r="R27" s="39">
        <f>4706.27+37954.86+18047.15+1913.58+9023.58+9023.58+55688.55+103421.94+10241.33+2652+31869.42</f>
        <v>284542.26</v>
      </c>
      <c r="S27" s="39">
        <f>1913.58+9023.58+9023.58+55688.55+103421.94+10241.33+2652+31869.42</f>
        <v>223833.97999999998</v>
      </c>
      <c r="T27" s="39">
        <f>4706.27+37954.86+18047.15+1913.58+9023.58+9023.58+55688.55+103421.94+10241.33+2652+31869.42</f>
        <v>284542.26</v>
      </c>
      <c r="U27" s="39">
        <f>4706.27+37954.86+18047.15+1913.58+9023.58+9023.58+55688.55+103421.94+10241.33+2652+31869.42</f>
        <v>284542.26</v>
      </c>
      <c r="V27" s="24" t="s">
        <v>28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26" customFormat="1" ht="75" x14ac:dyDescent="0.25">
      <c r="A28" s="14" t="s">
        <v>61</v>
      </c>
      <c r="B28" s="15" t="s">
        <v>62</v>
      </c>
      <c r="C28" s="88" t="s">
        <v>185</v>
      </c>
      <c r="D28" s="89" t="s">
        <v>179</v>
      </c>
      <c r="E28" s="90">
        <v>612532.03</v>
      </c>
      <c r="F28" s="90">
        <f>208991.95+62519.04</f>
        <v>271510.99</v>
      </c>
      <c r="G28" s="16" t="s">
        <v>52</v>
      </c>
      <c r="H28" s="17" t="s">
        <v>53</v>
      </c>
      <c r="I28" s="16" t="s">
        <v>95</v>
      </c>
      <c r="J28" s="18">
        <v>43844</v>
      </c>
      <c r="K28" s="16" t="s">
        <v>34</v>
      </c>
      <c r="L28" s="21">
        <v>770881.58</v>
      </c>
      <c r="M28" s="18"/>
      <c r="N28" s="20"/>
      <c r="O28" s="21">
        <v>192664.37</v>
      </c>
      <c r="P28" s="21"/>
      <c r="Q28" s="42" t="s">
        <v>115</v>
      </c>
      <c r="R28" s="39">
        <f>5689.35+8737.89+830.62+47085.67+20048.9+10211.46+1178.15+16411.03+6098.07+6441.39+958.55+119885.95+115635.11</f>
        <v>359212.13999999996</v>
      </c>
      <c r="S28" s="39">
        <f>20048.9+10211.46+1178.15+16411.03+6098.07+6441.39+958.55</f>
        <v>61347.55</v>
      </c>
      <c r="T28" s="39">
        <f>5689.35+8737.89+830.62+47085.67+20048.9+10211.46+1178.15+16411.03+6098.07+6441.39+958.55</f>
        <v>123691.07999999999</v>
      </c>
      <c r="U28" s="39">
        <f>5689.35+8737.89+830.62+47085.67+20048.9+10211.46+1178.15+16411.03+6098.07+6441.39+958.55</f>
        <v>123691.07999999999</v>
      </c>
      <c r="V28" s="24" t="s">
        <v>28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s="72" customFormat="1" ht="105" x14ac:dyDescent="0.25">
      <c r="A29" s="14" t="s">
        <v>63</v>
      </c>
      <c r="B29" s="27" t="s">
        <v>76</v>
      </c>
      <c r="C29" s="14"/>
      <c r="D29" s="14"/>
      <c r="E29" s="14"/>
      <c r="F29" s="14"/>
      <c r="G29" s="14" t="s">
        <v>65</v>
      </c>
      <c r="H29" s="22" t="s">
        <v>64</v>
      </c>
      <c r="I29" s="14" t="s">
        <v>97</v>
      </c>
      <c r="J29" s="45">
        <v>43788</v>
      </c>
      <c r="K29" s="83" t="s">
        <v>173</v>
      </c>
      <c r="L29" s="39">
        <v>980107.18</v>
      </c>
      <c r="M29" s="45"/>
      <c r="N29" s="86" t="s">
        <v>177</v>
      </c>
      <c r="O29" s="39">
        <v>484894.33</v>
      </c>
      <c r="P29" s="39"/>
      <c r="Q29" s="14" t="s">
        <v>30</v>
      </c>
      <c r="R29" s="39">
        <f>73225.72+43124.26+28300.93+2318.76+140116.33+73193.22+32259.61+83317.85+46195.72+50694.79</f>
        <v>572747.18999999994</v>
      </c>
      <c r="S29" s="39">
        <f>73225.72+43124.26+28300.93+2318.76+140116.33+73193.22+32259.61+83317.85+46195.72</f>
        <v>522052.39999999991</v>
      </c>
      <c r="T29" s="39">
        <f>73225.72+43124.26+28300.93+2318.76+140116.33+73193.22+32259.61+83317.85+46195.72</f>
        <v>522052.39999999991</v>
      </c>
      <c r="U29" s="39">
        <f>308192.12+73743.95+140116.33</f>
        <v>522052.4</v>
      </c>
      <c r="V29" s="24" t="s">
        <v>28</v>
      </c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</row>
    <row r="30" spans="1:65" s="26" customFormat="1" ht="75" x14ac:dyDescent="0.25">
      <c r="A30" s="14" t="s">
        <v>69</v>
      </c>
      <c r="B30" s="15" t="s">
        <v>66</v>
      </c>
      <c r="C30" s="16"/>
      <c r="D30" s="16"/>
      <c r="E30" s="16"/>
      <c r="F30" s="16"/>
      <c r="G30" s="16" t="s">
        <v>68</v>
      </c>
      <c r="H30" s="17" t="s">
        <v>67</v>
      </c>
      <c r="I30" s="14" t="s">
        <v>98</v>
      </c>
      <c r="J30" s="18">
        <v>43738</v>
      </c>
      <c r="K30" s="84" t="s">
        <v>174</v>
      </c>
      <c r="L30" s="21">
        <v>59839.09</v>
      </c>
      <c r="M30" s="45">
        <v>43860</v>
      </c>
      <c r="N30" s="20"/>
      <c r="O30" s="39">
        <v>23421.33</v>
      </c>
      <c r="P30" s="21"/>
      <c r="Q30" s="24" t="s">
        <v>30</v>
      </c>
      <c r="R30" s="39">
        <v>49996.94</v>
      </c>
      <c r="S30" s="39">
        <v>49996.94</v>
      </c>
      <c r="T30" s="39">
        <v>49996.94</v>
      </c>
      <c r="U30" s="39">
        <v>68796.100000000006</v>
      </c>
      <c r="V30" s="14" t="s">
        <v>41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s="67" customFormat="1" ht="75" x14ac:dyDescent="0.25">
      <c r="A31" s="14" t="s">
        <v>71</v>
      </c>
      <c r="B31" s="27" t="s">
        <v>70</v>
      </c>
      <c r="C31" s="14"/>
      <c r="D31" s="14"/>
      <c r="E31" s="14"/>
      <c r="F31" s="14"/>
      <c r="G31" s="14" t="s">
        <v>65</v>
      </c>
      <c r="H31" s="22" t="s">
        <v>64</v>
      </c>
      <c r="I31" s="14" t="s">
        <v>99</v>
      </c>
      <c r="J31" s="45">
        <v>43854</v>
      </c>
      <c r="K31" s="14" t="s">
        <v>33</v>
      </c>
      <c r="L31" s="39">
        <v>91751.9</v>
      </c>
      <c r="M31" s="45"/>
      <c r="N31" s="91" t="s">
        <v>186</v>
      </c>
      <c r="O31" s="39">
        <v>10632.58</v>
      </c>
      <c r="P31" s="39"/>
      <c r="Q31" s="24" t="s">
        <v>30</v>
      </c>
      <c r="R31" s="39">
        <f>10805.34+23075.5+18607.73+18943.42</f>
        <v>71431.989999999991</v>
      </c>
      <c r="S31" s="39">
        <v>0</v>
      </c>
      <c r="T31" s="39">
        <v>0</v>
      </c>
      <c r="U31" s="39">
        <v>0</v>
      </c>
      <c r="V31" s="14" t="s">
        <v>28</v>
      </c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</row>
    <row r="32" spans="1:65" s="28" customFormat="1" ht="45" x14ac:dyDescent="0.25">
      <c r="A32" s="14" t="s">
        <v>72</v>
      </c>
      <c r="B32" s="15" t="s">
        <v>75</v>
      </c>
      <c r="C32" s="16"/>
      <c r="D32" s="16"/>
      <c r="E32" s="16"/>
      <c r="F32" s="16"/>
      <c r="G32" s="16" t="s">
        <v>74</v>
      </c>
      <c r="H32" s="17" t="s">
        <v>73</v>
      </c>
      <c r="I32" s="16" t="s">
        <v>100</v>
      </c>
      <c r="J32" s="18">
        <v>43859</v>
      </c>
      <c r="K32" s="16" t="s">
        <v>91</v>
      </c>
      <c r="L32" s="21">
        <v>26128.37</v>
      </c>
      <c r="M32" s="45">
        <v>43964</v>
      </c>
      <c r="N32" s="49" t="s">
        <v>119</v>
      </c>
      <c r="O32" s="81">
        <v>13814.73</v>
      </c>
      <c r="P32" s="25"/>
      <c r="Q32" s="24" t="s">
        <v>30</v>
      </c>
      <c r="R32" s="25">
        <f>14036.73+7711.93+4379.71+6644.58+3750+553.26+1552.1</f>
        <v>38628.31</v>
      </c>
      <c r="S32" s="25">
        <v>0</v>
      </c>
      <c r="T32" s="25">
        <v>38628.31</v>
      </c>
      <c r="U32" s="25">
        <v>38628.31</v>
      </c>
      <c r="V32" s="73" t="s">
        <v>41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s="28" customFormat="1" ht="105" x14ac:dyDescent="0.25">
      <c r="A33" s="14" t="s">
        <v>102</v>
      </c>
      <c r="B33" s="15" t="s">
        <v>90</v>
      </c>
      <c r="C33" s="14" t="s">
        <v>107</v>
      </c>
      <c r="D33" s="22" t="s">
        <v>108</v>
      </c>
      <c r="E33" s="21">
        <v>4743600</v>
      </c>
      <c r="F33" s="21">
        <v>47915.16</v>
      </c>
      <c r="G33" s="16" t="s">
        <v>78</v>
      </c>
      <c r="H33" s="17" t="s">
        <v>77</v>
      </c>
      <c r="I33" s="16" t="s">
        <v>101</v>
      </c>
      <c r="J33" s="18">
        <v>43642</v>
      </c>
      <c r="K33" s="16" t="s">
        <v>40</v>
      </c>
      <c r="L33" s="21">
        <v>4456220.45</v>
      </c>
      <c r="M33" s="45">
        <v>44082</v>
      </c>
      <c r="N33" s="20"/>
      <c r="O33" s="21"/>
      <c r="P33" s="21"/>
      <c r="Q33" s="24" t="s">
        <v>30</v>
      </c>
      <c r="R33" s="39">
        <v>133190.5</v>
      </c>
      <c r="S33" s="39">
        <v>0</v>
      </c>
      <c r="T33" s="39">
        <v>133190.5</v>
      </c>
      <c r="U33" s="39">
        <v>133190.5</v>
      </c>
      <c r="V33" s="48" t="s">
        <v>117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s="28" customFormat="1" ht="45" x14ac:dyDescent="0.25">
      <c r="A34" s="14" t="s">
        <v>81</v>
      </c>
      <c r="B34" s="15" t="s">
        <v>82</v>
      </c>
      <c r="C34" s="16"/>
      <c r="D34" s="16"/>
      <c r="E34" s="16"/>
      <c r="F34" s="16"/>
      <c r="G34" s="16" t="s">
        <v>65</v>
      </c>
      <c r="H34" s="17" t="s">
        <v>64</v>
      </c>
      <c r="I34" s="50" t="s">
        <v>120</v>
      </c>
      <c r="J34" s="18">
        <v>43913</v>
      </c>
      <c r="K34" s="14" t="s">
        <v>33</v>
      </c>
      <c r="L34" s="21">
        <v>562650.98</v>
      </c>
      <c r="M34" s="18"/>
      <c r="N34" s="93" t="s">
        <v>188</v>
      </c>
      <c r="O34" s="39">
        <v>272296.96999999997</v>
      </c>
      <c r="P34" s="21"/>
      <c r="Q34" s="24" t="s">
        <v>30</v>
      </c>
      <c r="R34" s="21">
        <f>60375.92+11141.6+66372.7+108371.98+22960.54</f>
        <v>269222.74</v>
      </c>
      <c r="S34" s="21">
        <f>11141.6+66372.7+108371.98+22960.54</f>
        <v>208846.82</v>
      </c>
      <c r="T34" s="21">
        <f>60375.92+11141.6+66372.7+108371.98+22960.54</f>
        <v>269222.74</v>
      </c>
      <c r="U34" s="21">
        <f>60375.92+11141.6+66372.7+108371.98+22960.54</f>
        <v>269222.74</v>
      </c>
      <c r="V34" s="14" t="s">
        <v>28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67" customFormat="1" ht="60" x14ac:dyDescent="0.25">
      <c r="A35" s="14" t="s">
        <v>105</v>
      </c>
      <c r="B35" s="27" t="s">
        <v>104</v>
      </c>
      <c r="C35" s="14"/>
      <c r="D35" s="14"/>
      <c r="E35" s="14"/>
      <c r="F35" s="14"/>
      <c r="G35" s="14" t="s">
        <v>65</v>
      </c>
      <c r="H35" s="22" t="s">
        <v>64</v>
      </c>
      <c r="I35" s="64" t="s">
        <v>106</v>
      </c>
      <c r="J35" s="45">
        <v>43875</v>
      </c>
      <c r="K35" s="14" t="s">
        <v>91</v>
      </c>
      <c r="L35" s="39">
        <v>296907.24</v>
      </c>
      <c r="M35" s="45"/>
      <c r="N35" s="85" t="s">
        <v>175</v>
      </c>
      <c r="O35" s="39">
        <v>74103.75</v>
      </c>
      <c r="P35" s="39"/>
      <c r="Q35" s="24" t="s">
        <v>30</v>
      </c>
      <c r="R35" s="39">
        <f>55865.45+81432.57+69279.35+70509.51+19820.36+12121.66+35055.04</f>
        <v>344083.93999999994</v>
      </c>
      <c r="S35" s="39">
        <f>81432.57+69279.35+70509.51+19820.36+12121.66+35055.04</f>
        <v>288218.49</v>
      </c>
      <c r="T35" s="39">
        <f>55865.45+81432.57+69279.35+70509.51+19820.36+12121.66+35055.04</f>
        <v>344083.93999999994</v>
      </c>
      <c r="U35" s="39">
        <f>55865.45+81432.57+69279.35+70509.51+19820.36+12121.66+35055.04</f>
        <v>344083.93999999994</v>
      </c>
      <c r="V35" s="14" t="s">
        <v>28</v>
      </c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</row>
    <row r="36" spans="1:65" s="28" customFormat="1" ht="165" x14ac:dyDescent="0.25">
      <c r="A36" s="40" t="s">
        <v>113</v>
      </c>
      <c r="B36" s="41" t="s">
        <v>109</v>
      </c>
      <c r="C36" s="16"/>
      <c r="D36" s="16"/>
      <c r="E36" s="16"/>
      <c r="F36" s="16"/>
      <c r="G36" s="42" t="s">
        <v>110</v>
      </c>
      <c r="H36" s="43" t="s">
        <v>111</v>
      </c>
      <c r="I36" s="42" t="s">
        <v>112</v>
      </c>
      <c r="J36" s="18">
        <v>43950</v>
      </c>
      <c r="K36" s="84" t="s">
        <v>173</v>
      </c>
      <c r="L36" s="21">
        <v>310490.67</v>
      </c>
      <c r="M36" s="18"/>
      <c r="N36" s="92" t="s">
        <v>187</v>
      </c>
      <c r="O36" s="39">
        <v>24714.51</v>
      </c>
      <c r="P36" s="21"/>
      <c r="Q36" s="14" t="s">
        <v>30</v>
      </c>
      <c r="R36" s="21">
        <f>42544.2+5358.34+24714.51+44141.29+73115.69</f>
        <v>189874.03</v>
      </c>
      <c r="S36" s="21">
        <f>5358.34+24714.51+44141.29+73115.69</f>
        <v>147329.83000000002</v>
      </c>
      <c r="T36" s="21">
        <f>42544.2+5358.34+24714.51+44141.29+73115.69</f>
        <v>189874.03</v>
      </c>
      <c r="U36" s="21">
        <f>42544.2+5358.34+24714.51+44141.29+73115.69</f>
        <v>189874.03</v>
      </c>
      <c r="V36" s="14" t="s">
        <v>28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s="67" customFormat="1" ht="105" x14ac:dyDescent="0.25">
      <c r="A37" s="68" t="s">
        <v>156</v>
      </c>
      <c r="B37" s="75" t="s">
        <v>155</v>
      </c>
      <c r="C37" s="14"/>
      <c r="D37" s="14"/>
      <c r="E37" s="14"/>
      <c r="F37" s="14"/>
      <c r="G37" s="14" t="s">
        <v>159</v>
      </c>
      <c r="H37" s="22" t="s">
        <v>158</v>
      </c>
      <c r="I37" s="77" t="s">
        <v>157</v>
      </c>
      <c r="J37" s="45">
        <v>43976</v>
      </c>
      <c r="K37" s="84" t="s">
        <v>173</v>
      </c>
      <c r="L37" s="39">
        <v>11366774</v>
      </c>
      <c r="M37" s="45"/>
      <c r="N37" s="86" t="s">
        <v>176</v>
      </c>
      <c r="O37" s="39">
        <v>1456917.22</v>
      </c>
      <c r="P37" s="39"/>
      <c r="Q37" s="14" t="s">
        <v>30</v>
      </c>
      <c r="R37" s="39">
        <f>124222.15+583088.91+406740.05+1024932.42+586143.85+1027266.23+1271219.87+412618.99</f>
        <v>5436232.4700000007</v>
      </c>
      <c r="S37" s="39">
        <f>124222.15+583088.91+406740.05+1024932.42+586143.85+1027266.23+1271219.87+412618.99</f>
        <v>5436232.4700000007</v>
      </c>
      <c r="T37" s="39">
        <f>124222.15+583088.91+406740.05+1024932.42+586143.85+1027266.23+1271219.87+412618.99</f>
        <v>5436232.4700000007</v>
      </c>
      <c r="U37" s="39">
        <f>124222.15+583088.91+406740.05+1024932.42+586143.85+1027266.23+1271219.87+412618.99</f>
        <v>5436232.4700000007</v>
      </c>
      <c r="V37" s="14" t="s">
        <v>28</v>
      </c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</row>
    <row r="38" spans="1:65" s="67" customFormat="1" ht="120" x14ac:dyDescent="0.25">
      <c r="A38" s="68" t="s">
        <v>163</v>
      </c>
      <c r="B38" s="75" t="s">
        <v>167</v>
      </c>
      <c r="C38" s="14"/>
      <c r="D38" s="14"/>
      <c r="E38" s="14"/>
      <c r="F38" s="14"/>
      <c r="G38" s="68" t="s">
        <v>161</v>
      </c>
      <c r="H38" s="76" t="s">
        <v>160</v>
      </c>
      <c r="I38" s="77" t="s">
        <v>162</v>
      </c>
      <c r="J38" s="78">
        <v>44124</v>
      </c>
      <c r="K38" s="78" t="s">
        <v>34</v>
      </c>
      <c r="L38" s="39">
        <v>840000</v>
      </c>
      <c r="M38" s="45"/>
      <c r="N38" s="65"/>
      <c r="O38" s="39"/>
      <c r="P38" s="39"/>
      <c r="Q38" s="16" t="s">
        <v>29</v>
      </c>
      <c r="R38" s="39">
        <v>47739.78</v>
      </c>
      <c r="S38" s="39">
        <v>47739.78</v>
      </c>
      <c r="T38" s="39">
        <v>47739.78</v>
      </c>
      <c r="U38" s="39">
        <v>47739.78</v>
      </c>
      <c r="V38" s="14" t="s">
        <v>28</v>
      </c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</row>
    <row r="39" spans="1:65" s="67" customFormat="1" ht="60" x14ac:dyDescent="0.25">
      <c r="A39" s="68" t="s">
        <v>166</v>
      </c>
      <c r="B39" s="75" t="s">
        <v>168</v>
      </c>
      <c r="C39" s="14"/>
      <c r="D39" s="14"/>
      <c r="E39" s="14"/>
      <c r="F39" s="14"/>
      <c r="G39" s="14" t="s">
        <v>159</v>
      </c>
      <c r="H39" s="22" t="s">
        <v>158</v>
      </c>
      <c r="I39" s="77" t="s">
        <v>164</v>
      </c>
      <c r="J39" s="45">
        <v>44140</v>
      </c>
      <c r="K39" s="68" t="s">
        <v>165</v>
      </c>
      <c r="L39" s="39">
        <v>2470021.5</v>
      </c>
      <c r="M39" s="45"/>
      <c r="N39" s="65"/>
      <c r="O39" s="39"/>
      <c r="P39" s="39"/>
      <c r="Q39" s="14" t="s">
        <v>30</v>
      </c>
      <c r="R39" s="39">
        <v>793129.98</v>
      </c>
      <c r="S39" s="39">
        <v>0</v>
      </c>
      <c r="T39" s="39">
        <v>0</v>
      </c>
      <c r="U39" s="39">
        <v>0</v>
      </c>
      <c r="V39" s="14" t="s">
        <v>28</v>
      </c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</row>
    <row r="40" spans="1:65" s="67" customFormat="1" ht="45" x14ac:dyDescent="0.25">
      <c r="A40" s="82" t="s">
        <v>172</v>
      </c>
      <c r="B40" s="79" t="s">
        <v>171</v>
      </c>
      <c r="C40" s="14"/>
      <c r="D40" s="14"/>
      <c r="E40" s="14"/>
      <c r="F40" s="14"/>
      <c r="G40" s="14" t="s">
        <v>151</v>
      </c>
      <c r="H40" s="22" t="s">
        <v>152</v>
      </c>
      <c r="I40" s="80" t="s">
        <v>153</v>
      </c>
      <c r="J40" s="45">
        <v>44105</v>
      </c>
      <c r="K40" s="84" t="s">
        <v>174</v>
      </c>
      <c r="L40" s="39">
        <v>279000</v>
      </c>
      <c r="M40" s="45">
        <v>44169</v>
      </c>
      <c r="N40" s="65"/>
      <c r="O40" s="39">
        <v>102119.38</v>
      </c>
      <c r="P40" s="39"/>
      <c r="Q40" s="14" t="s">
        <v>30</v>
      </c>
      <c r="R40" s="39">
        <f>100288.73+70149.48+106022.92</f>
        <v>276461.13</v>
      </c>
      <c r="S40" s="39">
        <f>100288.73+70149.48+106022.92</f>
        <v>276461.13</v>
      </c>
      <c r="T40" s="39">
        <f>100288.73+70149.48+106022.92</f>
        <v>276461.13</v>
      </c>
      <c r="U40" s="39">
        <f>100288.73+70149.48+106022.92</f>
        <v>276461.13</v>
      </c>
      <c r="V40" s="73" t="s">
        <v>41</v>
      </c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</row>
    <row r="41" spans="1:65" s="28" customFormat="1" x14ac:dyDescent="0.25">
      <c r="A41" s="38"/>
      <c r="B41" s="31"/>
      <c r="C41" s="32"/>
      <c r="D41" s="32"/>
      <c r="E41" s="32"/>
      <c r="F41" s="32"/>
      <c r="G41" s="32"/>
      <c r="H41" s="33"/>
      <c r="I41" s="32"/>
      <c r="J41" s="34"/>
      <c r="K41" s="32"/>
      <c r="L41" s="35"/>
      <c r="M41" s="34"/>
      <c r="N41" s="36"/>
      <c r="O41" s="35"/>
      <c r="P41" s="35"/>
      <c r="Q41" s="32"/>
      <c r="R41" s="35"/>
      <c r="S41" s="35"/>
      <c r="T41" s="35"/>
      <c r="U41" s="35"/>
      <c r="V41" s="38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x14ac:dyDescent="0.25">
      <c r="A42" s="29" t="s">
        <v>31</v>
      </c>
      <c r="B42" s="30"/>
      <c r="C42" s="31"/>
      <c r="D42" s="32"/>
      <c r="E42" s="32"/>
      <c r="F42" s="32"/>
      <c r="G42" s="32"/>
      <c r="H42" s="32"/>
      <c r="I42" s="33"/>
      <c r="J42" s="32"/>
      <c r="K42" s="34"/>
      <c r="L42" s="32"/>
      <c r="M42" s="35"/>
      <c r="N42" s="34"/>
      <c r="O42" s="36"/>
      <c r="P42" s="35"/>
      <c r="Q42" s="36"/>
      <c r="R42" s="32"/>
      <c r="S42" s="37"/>
      <c r="T42" s="35"/>
      <c r="U42" s="37"/>
      <c r="V42" s="35"/>
      <c r="W42" s="38"/>
    </row>
    <row r="43" spans="1:65" x14ac:dyDescent="0.25">
      <c r="A43" s="38"/>
      <c r="B43" s="31"/>
      <c r="C43" s="32"/>
      <c r="D43" s="32"/>
      <c r="E43" s="32"/>
      <c r="F43" s="32"/>
      <c r="G43" s="32"/>
      <c r="H43" s="33"/>
      <c r="I43" s="32"/>
      <c r="J43" s="34"/>
      <c r="K43" s="32"/>
      <c r="L43" s="35"/>
      <c r="M43" s="32"/>
      <c r="N43" s="36"/>
      <c r="O43" s="36"/>
      <c r="P43" s="36"/>
      <c r="Q43" s="32"/>
      <c r="R43" s="37"/>
      <c r="S43" s="35"/>
      <c r="T43" s="37"/>
      <c r="U43" s="35"/>
      <c r="V43" s="38"/>
    </row>
    <row r="44" spans="1:65" x14ac:dyDescent="0.25">
      <c r="B44" s="31"/>
    </row>
  </sheetData>
  <mergeCells count="13">
    <mergeCell ref="A1:V1"/>
    <mergeCell ref="A2:V2"/>
    <mergeCell ref="A3:V3"/>
    <mergeCell ref="P12:P13"/>
    <mergeCell ref="Q12:T12"/>
    <mergeCell ref="U12:U13"/>
    <mergeCell ref="V12:V13"/>
    <mergeCell ref="A12:A13"/>
    <mergeCell ref="B12:B13"/>
    <mergeCell ref="C12:F12"/>
    <mergeCell ref="G12:H12"/>
    <mergeCell ref="I12:M12"/>
    <mergeCell ref="N12:O12"/>
  </mergeCells>
  <phoneticPr fontId="15" type="noConversion"/>
  <conditionalFormatting sqref="J16:K16">
    <cfRule type="timePeriod" dxfId="1" priority="2" timePeriod="lastMonth">
      <formula>AND(MONTH(J16)=MONTH(EDATE(TODAY(),0-1)),YEAR(J16)=YEAR(EDATE(TODAY(),0-1)))</formula>
    </cfRule>
  </conditionalFormatting>
  <conditionalFormatting sqref="J18:K18">
    <cfRule type="timePeriod" dxfId="0" priority="1" timePeriod="lastMonth">
      <formula>AND(MONTH(J18)=MONTH(EDATE(TODAY(),0-1)),YEAR(J18)=YEAR(EDATE(TODAY(),0-1)))</formula>
    </cfRule>
  </conditionalFormatting>
  <pageMargins left="0.51181102362204722" right="0.51181102362204722" top="0.78740157480314965" bottom="0.78740157480314965" header="0.31496062992125984" footer="0.31496062992125984"/>
  <pageSetup paperSize="9"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2º SEMESTRE</vt:lpstr>
      <vt:lpstr>'2º SEMESTRE'!Area_de_impressao</vt:lpstr>
      <vt:lpstr>'2º SEMESTRE'!Titulos_de_impressao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>Almir Ribeiro</cp:lastModifiedBy>
  <cp:revision/>
  <cp:lastPrinted>2020-12-30T13:15:25Z</cp:lastPrinted>
  <dcterms:created xsi:type="dcterms:W3CDTF">2016-03-03T11:50:47Z</dcterms:created>
  <dcterms:modified xsi:type="dcterms:W3CDTF">2020-12-30T13:15:30Z</dcterms:modified>
  <cp:category/>
  <cp:contentStatus/>
</cp:coreProperties>
</file>